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Oficialia\Desktop\NOMINAS DEL 16 AL 30 DE NOVIEMBRE DIF\"/>
    </mc:Choice>
  </mc:AlternateContent>
  <xr:revisionPtr revIDLastSave="0" documentId="13_ncr:1_{42E616DC-DDE3-4173-B06C-49B35ABCEC2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01'!$A$1:$Q$34</definedName>
    <definedName name="_xlnm.Print_Area" localSheetId="1">'DIF 02'!$A$1:$Q$25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  <c r="F25" i="2" l="1"/>
  <c r="H18" i="2"/>
  <c r="I18" i="2" s="1"/>
  <c r="H23" i="2"/>
  <c r="I23" i="2" s="1"/>
  <c r="L23" i="2" s="1"/>
  <c r="O23" i="2" s="1"/>
  <c r="L18" i="2" l="1"/>
  <c r="O18" i="2" s="1"/>
  <c r="N6" i="2"/>
  <c r="H6" i="2"/>
  <c r="I6" i="2" s="1"/>
  <c r="N13" i="3"/>
  <c r="H13" i="3"/>
  <c r="I13" i="3" s="1"/>
  <c r="N12" i="3"/>
  <c r="H12" i="3"/>
  <c r="I12" i="3" s="1"/>
  <c r="N11" i="3"/>
  <c r="H11" i="3"/>
  <c r="I11" i="3" s="1"/>
  <c r="N19" i="2"/>
  <c r="H19" i="2"/>
  <c r="I19" i="2" s="1"/>
  <c r="N17" i="2"/>
  <c r="H17" i="2"/>
  <c r="I17" i="2" s="1"/>
  <c r="J17" i="2" s="1"/>
  <c r="N16" i="2"/>
  <c r="H16" i="2"/>
  <c r="I16" i="2" s="1"/>
  <c r="N12" i="2"/>
  <c r="H12" i="2"/>
  <c r="I12" i="2" s="1"/>
  <c r="L6" i="2" l="1"/>
  <c r="O6" i="2" s="1"/>
  <c r="L13" i="3"/>
  <c r="O13" i="3" s="1"/>
  <c r="J13" i="3"/>
  <c r="L12" i="3"/>
  <c r="O12" i="3" s="1"/>
  <c r="J12" i="3"/>
  <c r="J11" i="3"/>
  <c r="L11" i="3"/>
  <c r="O11" i="3" s="1"/>
  <c r="J19" i="2"/>
  <c r="L19" i="2" s="1"/>
  <c r="O19" i="2" s="1"/>
  <c r="L17" i="2"/>
  <c r="O17" i="2" s="1"/>
  <c r="J16" i="2"/>
  <c r="L16" i="2" s="1"/>
  <c r="O16" i="2" s="1"/>
  <c r="J12" i="2"/>
  <c r="L12" i="2" s="1"/>
  <c r="O12" i="2" s="1"/>
  <c r="H10" i="2" l="1"/>
  <c r="I10" i="2" s="1"/>
  <c r="N13" i="2" l="1"/>
  <c r="H13" i="2"/>
  <c r="I13" i="2" l="1"/>
  <c r="J13" i="2" s="1"/>
  <c r="L13" i="2" s="1"/>
  <c r="O13" i="2" s="1"/>
  <c r="N22" i="2" l="1"/>
  <c r="H22" i="2"/>
  <c r="N21" i="2"/>
  <c r="H21" i="2"/>
  <c r="I21" i="2" s="1"/>
  <c r="N20" i="2"/>
  <c r="H20" i="2"/>
  <c r="I20" i="2" s="1"/>
  <c r="I22" i="2" l="1"/>
  <c r="L22" i="2" s="1"/>
  <c r="O22" i="2" s="1"/>
  <c r="L21" i="2"/>
  <c r="O21" i="2" s="1"/>
  <c r="L20" i="2"/>
  <c r="O20" i="2" s="1"/>
  <c r="J21" i="2"/>
  <c r="J20" i="2"/>
  <c r="N10" i="3" l="1"/>
  <c r="H10" i="3"/>
  <c r="I10" i="3" s="1"/>
  <c r="N11" i="2"/>
  <c r="H11" i="2"/>
  <c r="I11" i="2" s="1"/>
  <c r="J11" i="2" s="1"/>
  <c r="L11" i="2" s="1"/>
  <c r="G15" i="3"/>
  <c r="K15" i="3"/>
  <c r="M15" i="3"/>
  <c r="F15" i="3"/>
  <c r="J10" i="3" l="1"/>
  <c r="O11" i="2"/>
  <c r="L10" i="3" l="1"/>
  <c r="O10" i="3" s="1"/>
  <c r="N9" i="3"/>
  <c r="N8" i="3"/>
  <c r="H9" i="3"/>
  <c r="H8" i="3"/>
  <c r="I8" i="3" s="1"/>
  <c r="N7" i="2"/>
  <c r="N8" i="2"/>
  <c r="N9" i="2"/>
  <c r="N10" i="2"/>
  <c r="N14" i="2"/>
  <c r="N15" i="2"/>
  <c r="H15" i="2"/>
  <c r="H14" i="2"/>
  <c r="I14" i="2" s="1"/>
  <c r="H9" i="2"/>
  <c r="I9" i="2" s="1"/>
  <c r="J9" i="2" s="1"/>
  <c r="L9" i="2" s="1"/>
  <c r="H8" i="2"/>
  <c r="H7" i="2"/>
  <c r="J10" i="2"/>
  <c r="L10" i="2" s="1"/>
  <c r="O10" i="2" s="1"/>
  <c r="J14" i="2"/>
  <c r="L14" i="2" s="1"/>
  <c r="O14" i="2" l="1"/>
  <c r="I15" i="2"/>
  <c r="J15" i="2" s="1"/>
  <c r="L15" i="2" s="1"/>
  <c r="O15" i="2" s="1"/>
  <c r="I9" i="3"/>
  <c r="L9" i="3" s="1"/>
  <c r="H15" i="3"/>
  <c r="I8" i="2"/>
  <c r="J8" i="2" s="1"/>
  <c r="L8" i="2" s="1"/>
  <c r="O8" i="2" s="1"/>
  <c r="I7" i="2"/>
  <c r="H25" i="2"/>
  <c r="N25" i="2"/>
  <c r="N15" i="3"/>
  <c r="O9" i="2"/>
  <c r="A1" i="3"/>
  <c r="J9" i="3"/>
  <c r="K25" i="2"/>
  <c r="M25" i="2"/>
  <c r="J7" i="2" l="1"/>
  <c r="L7" i="2" s="1"/>
  <c r="O7" i="2" s="1"/>
  <c r="O25" i="2" s="1"/>
  <c r="I25" i="2"/>
  <c r="O9" i="3"/>
  <c r="L8" i="3"/>
  <c r="L15" i="3" s="1"/>
  <c r="I15" i="3"/>
  <c r="J8" i="3"/>
  <c r="L25" i="2" l="1"/>
  <c r="O8" i="3"/>
  <c r="O15" i="3" s="1"/>
  <c r="J15" i="3"/>
  <c r="J25" i="2"/>
</calcChain>
</file>

<file path=xl/sharedStrings.xml><?xml version="1.0" encoding="utf-8"?>
<sst xmlns="http://schemas.openxmlformats.org/spreadsheetml/2006/main" count="142" uniqueCount="114">
  <si>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</si>
  <si>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</si>
  <si>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</si>
  <si>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</si>
  <si>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</si>
  <si>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</si>
  <si>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</si>
  <si>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</si>
  <si>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</si>
  <si>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</si>
  <si>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</si>
  <si>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</si>
  <si>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</si>
  <si>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</si>
  <si>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</si>
  <si>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</si>
  <si>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</si>
  <si>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</si>
  <si>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</si>
  <si>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</si>
  <si>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</si>
  <si>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</si>
  <si>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</si>
  <si>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</si>
  <si>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</si>
  <si>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</si>
  <si>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</si>
  <si>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</si>
  <si>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</si>
  <si>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</si>
  <si>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</si>
  <si>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</si>
  <si>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</si>
  <si>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</si>
  <si>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</si>
  <si>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</si>
  <si>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</si>
  <si>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</si>
  <si>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</si>
  <si>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</si>
  <si>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</si>
  <si>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</si>
  <si>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</si>
  <si>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</si>
  <si>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</si>
  <si>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</si>
  <si>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</si>
  <si>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</si>
  <si>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</si>
  <si>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</si>
  <si>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</si>
  <si>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</si>
  <si>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</si>
  <si>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</si>
  <si>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</si>
  <si>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</si>
  <si>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</si>
  <si>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</si>
  <si>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</si>
  <si>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</si>
  <si>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</si>
  <si>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</si>
  <si>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</si>
  <si>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</si>
  <si>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</si>
  <si>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</si>
  <si>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</si>
  <si>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</si>
  <si>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</si>
  <si>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</si>
  <si>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</si>
  <si>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</si>
  <si>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</si>
  <si>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</si>
  <si>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</si>
  <si>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</si>
  <si>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</si>
  <si>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</si>
  <si>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</si>
  <si>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</si>
  <si>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</si>
  <si>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</si>
  <si>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</si>
  <si>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</si>
  <si>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</si>
  <si>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</si>
  <si>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</si>
  <si>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</si>
  <si>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</si>
  <si>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</si>
  <si>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</si>
  <si>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</si>
  <si>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</si>
  <si>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</si>
  <si>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</si>
  <si>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</si>
  <si>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</si>
  <si>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</si>
  <si>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</si>
  <si>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</si>
  <si>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</si>
  <si>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</si>
  <si>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</si>
  <si>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</si>
  <si>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</si>
  <si>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</si>
  <si>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</si>
  <si>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</si>
  <si>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</si>
  <si>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</si>
  <si>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</si>
  <si>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</si>
  <si>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</si>
  <si>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16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</si>
</sst>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0" fillId="4" borderId="0" xfId="0" applyNumberFormat="1" applyFill="1" applyAlignment="1">
      <alignment horizontal="right"/>
    </xf>
    <xf numFmtId="164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0" applyNumberFormat="1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4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/>
    <xf numFmtId="166" fontId="5" fillId="5" borderId="0" xfId="0" applyNumberFormat="1" applyFont="1" applyFill="1"/>
    <xf numFmtId="166" fontId="5" fillId="5" borderId="0" xfId="1" applyNumberFormat="1" applyFont="1" applyFill="1"/>
    <xf numFmtId="0" fontId="10" fillId="2" borderId="0" xfId="0" applyFont="1" applyFill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right"/>
    </xf>
    <xf numFmtId="167" fontId="5" fillId="5" borderId="0" xfId="1" applyNumberFormat="1" applyFont="1" applyFill="1" applyAlignment="1">
      <alignment horizontal="center"/>
    </xf>
    <xf numFmtId="168" fontId="5" fillId="5" borderId="0" xfId="1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6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16</xdr:col>
      <xdr:colOff>817033</xdr:colOff>
      <xdr:row>31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629275"/>
          <a:ext cx="124184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workbookViewId="0">
      <selection sqref="A1:Q34"/>
    </sheetView>
  </sheetViews>
  <sheetFormatPr baseColWidth="10" defaultRowHeight="15" x14ac:dyDescent="0.25"/>
  <cols>
    <col min="2" max="2" width="29.7109375" style="27" customWidth="1"/>
    <col min="3" max="3" width="20.140625" style="27" customWidth="1"/>
    <col min="4" max="4" width="13.5703125" style="10" bestFit="1" customWidth="1"/>
    <col min="5" max="5" width="9.28515625" customWidth="1"/>
    <col min="6" max="6" width="17.85546875" style="23" hidden="1" customWidth="1"/>
    <col min="7" max="7" width="8" customWidth="1"/>
    <col min="8" max="8" width="11.5703125" style="23" hidden="1" customWidth="1"/>
    <col min="9" max="9" width="12.7109375" style="23" bestFit="1" customWidth="1"/>
    <col min="10" max="10" width="9.140625" style="23" customWidth="1"/>
    <col min="11" max="11" width="2.42578125" style="23" hidden="1" customWidth="1"/>
    <col min="12" max="12" width="12.7109375" style="23" bestFit="1" customWidth="1"/>
    <col min="13" max="14" width="11.5703125" style="23" bestFit="1" customWidth="1"/>
    <col min="15" max="15" width="12.7109375" style="23" bestFit="1" customWidth="1"/>
    <col min="17" max="17" width="18.28515625" customWidth="1"/>
  </cols>
  <sheetData>
    <row r="1" spans="1:17" ht="21" x14ac:dyDescent="0.35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1" x14ac:dyDescent="0.35">
      <c r="A2" s="78" t="s">
        <v>113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79" t="s">
        <v>0</v>
      </c>
      <c r="B3" s="80" t="s">
        <v>1</v>
      </c>
      <c r="C3" s="80" t="s">
        <v>2</v>
      </c>
      <c r="D3" s="80" t="s">
        <v>76</v>
      </c>
      <c r="E3" s="80" t="s">
        <v>3</v>
      </c>
      <c r="F3" s="82" t="s">
        <v>4</v>
      </c>
      <c r="G3" s="50" t="s">
        <v>5</v>
      </c>
      <c r="H3" s="39" t="s">
        <v>6</v>
      </c>
      <c r="I3" s="82" t="s">
        <v>6</v>
      </c>
      <c r="J3" s="84" t="s">
        <v>108</v>
      </c>
      <c r="K3" s="40" t="s">
        <v>8</v>
      </c>
      <c r="L3" s="39" t="s">
        <v>9</v>
      </c>
      <c r="M3" s="39" t="s">
        <v>10</v>
      </c>
      <c r="N3" s="39" t="s">
        <v>11</v>
      </c>
      <c r="O3" s="86" t="s">
        <v>12</v>
      </c>
      <c r="P3" s="79" t="s">
        <v>13</v>
      </c>
      <c r="Q3" s="79"/>
    </row>
    <row r="4" spans="1:17" x14ac:dyDescent="0.25">
      <c r="A4" s="79"/>
      <c r="B4" s="81"/>
      <c r="C4" s="81"/>
      <c r="D4" s="81"/>
      <c r="E4" s="81"/>
      <c r="F4" s="83"/>
      <c r="G4" s="51" t="s">
        <v>14</v>
      </c>
      <c r="H4" s="41" t="s">
        <v>15</v>
      </c>
      <c r="I4" s="83"/>
      <c r="J4" s="85"/>
      <c r="K4" s="42" t="s">
        <v>16</v>
      </c>
      <c r="L4" s="41" t="s">
        <v>17</v>
      </c>
      <c r="M4" s="41" t="s">
        <v>18</v>
      </c>
      <c r="N4" s="41" t="s">
        <v>19</v>
      </c>
      <c r="O4" s="87"/>
      <c r="P4" s="79"/>
      <c r="Q4" s="79"/>
    </row>
    <row r="5" spans="1:17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1" customFormat="1" x14ac:dyDescent="0.25">
      <c r="A6" s="13" t="s">
        <v>34</v>
      </c>
      <c r="B6" s="28" t="s">
        <v>75</v>
      </c>
      <c r="C6" s="24" t="s">
        <v>33</v>
      </c>
      <c r="D6" s="12" t="s">
        <v>77</v>
      </c>
      <c r="E6" s="17">
        <v>1101</v>
      </c>
      <c r="F6" s="58">
        <v>14708</v>
      </c>
      <c r="G6" s="59">
        <v>15</v>
      </c>
      <c r="H6" s="54">
        <f>+F6/30</f>
        <v>490.26666666666665</v>
      </c>
      <c r="I6" s="55">
        <f>+G6*H6</f>
        <v>7354</v>
      </c>
      <c r="J6" s="55">
        <v>0</v>
      </c>
      <c r="K6" s="55">
        <v>0</v>
      </c>
      <c r="L6" s="55">
        <f>+I6+J6+K6</f>
        <v>7354</v>
      </c>
      <c r="M6" s="56">
        <v>860</v>
      </c>
      <c r="N6" s="55">
        <f>+M6</f>
        <v>860</v>
      </c>
      <c r="O6" s="56">
        <f>+L6-N6</f>
        <v>6494</v>
      </c>
      <c r="P6" s="72"/>
      <c r="Q6" s="72"/>
    </row>
    <row r="7" spans="1:17" s="1" customFormat="1" x14ac:dyDescent="0.25">
      <c r="A7" s="14" t="s">
        <v>35</v>
      </c>
      <c r="B7" s="29" t="s">
        <v>36</v>
      </c>
      <c r="C7" s="7" t="s">
        <v>37</v>
      </c>
      <c r="D7" s="6" t="s">
        <v>89</v>
      </c>
      <c r="E7" s="15">
        <v>1101</v>
      </c>
      <c r="F7" s="21">
        <v>7430</v>
      </c>
      <c r="G7" s="6">
        <v>15</v>
      </c>
      <c r="H7" s="21">
        <f>+F7/30</f>
        <v>247.66666666666666</v>
      </c>
      <c r="I7" s="21">
        <f>H7*G7</f>
        <v>3715</v>
      </c>
      <c r="J7" s="21">
        <f>+I7*0%</f>
        <v>0</v>
      </c>
      <c r="K7" s="21"/>
      <c r="L7" s="21">
        <f>+I7+J7+K7</f>
        <v>3715</v>
      </c>
      <c r="M7" s="21">
        <v>269</v>
      </c>
      <c r="N7" s="21">
        <f t="shared" ref="N7:N21" si="0">M7</f>
        <v>269</v>
      </c>
      <c r="O7" s="21">
        <f>L7-N7</f>
        <v>3446</v>
      </c>
      <c r="P7" s="74"/>
      <c r="Q7" s="74"/>
    </row>
    <row r="8" spans="1:17" x14ac:dyDescent="0.25">
      <c r="A8" s="13" t="s">
        <v>38</v>
      </c>
      <c r="B8" s="28" t="s">
        <v>39</v>
      </c>
      <c r="C8" s="24" t="s">
        <v>40</v>
      </c>
      <c r="D8" s="12" t="s">
        <v>90</v>
      </c>
      <c r="E8" s="17">
        <v>1101</v>
      </c>
      <c r="F8" s="20">
        <v>8263</v>
      </c>
      <c r="G8" s="12">
        <v>15</v>
      </c>
      <c r="H8" s="20">
        <f>+F8/30</f>
        <v>275.43333333333334</v>
      </c>
      <c r="I8" s="20">
        <f>H8*G8+0.5</f>
        <v>4132</v>
      </c>
      <c r="J8" s="20">
        <f t="shared" ref="J8:J15" si="1">+I8*0%</f>
        <v>0</v>
      </c>
      <c r="K8" s="20"/>
      <c r="L8" s="20">
        <f>+I8+J8+K8</f>
        <v>4132</v>
      </c>
      <c r="M8" s="20">
        <v>314</v>
      </c>
      <c r="N8" s="20">
        <f t="shared" si="0"/>
        <v>314</v>
      </c>
      <c r="O8" s="20">
        <f>L8-N8</f>
        <v>3818</v>
      </c>
      <c r="P8" s="72"/>
      <c r="Q8" s="72"/>
    </row>
    <row r="9" spans="1:17" s="1" customFormat="1" x14ac:dyDescent="0.25">
      <c r="A9" s="14" t="s">
        <v>41</v>
      </c>
      <c r="B9" s="29" t="s">
        <v>43</v>
      </c>
      <c r="C9" s="7" t="s">
        <v>44</v>
      </c>
      <c r="D9" s="6"/>
      <c r="E9" s="15">
        <v>1101</v>
      </c>
      <c r="F9" s="21">
        <v>6576</v>
      </c>
      <c r="G9" s="6">
        <v>15</v>
      </c>
      <c r="H9" s="21">
        <f t="shared" ref="H9:H18" si="2">F9/30</f>
        <v>219.2</v>
      </c>
      <c r="I9" s="21">
        <f>G9*H9</f>
        <v>3288</v>
      </c>
      <c r="J9" s="21">
        <f t="shared" si="1"/>
        <v>0</v>
      </c>
      <c r="K9" s="21"/>
      <c r="L9" s="21">
        <f t="shared" ref="L9:L17" si="3">+I9+J9+K9</f>
        <v>3288</v>
      </c>
      <c r="M9" s="21">
        <v>98</v>
      </c>
      <c r="N9" s="21">
        <f t="shared" si="0"/>
        <v>98</v>
      </c>
      <c r="O9" s="21">
        <f t="shared" ref="O9:O18" si="4">L9-N9</f>
        <v>3190</v>
      </c>
      <c r="P9" s="74"/>
      <c r="Q9" s="74"/>
    </row>
    <row r="10" spans="1:17" s="1" customFormat="1" x14ac:dyDescent="0.25">
      <c r="A10" s="13" t="s">
        <v>42</v>
      </c>
      <c r="B10" s="28" t="s">
        <v>46</v>
      </c>
      <c r="C10" s="24" t="s">
        <v>44</v>
      </c>
      <c r="D10" s="12" t="s">
        <v>91</v>
      </c>
      <c r="E10" s="17">
        <v>1101</v>
      </c>
      <c r="F10" s="20">
        <v>7751</v>
      </c>
      <c r="G10" s="12">
        <v>15</v>
      </c>
      <c r="H10" s="20">
        <f>F10/30</f>
        <v>258.36666666666667</v>
      </c>
      <c r="I10" s="20">
        <f>H10*G10-0.5</f>
        <v>3875</v>
      </c>
      <c r="J10" s="20">
        <f t="shared" si="1"/>
        <v>0</v>
      </c>
      <c r="K10" s="20"/>
      <c r="L10" s="20">
        <f>+I10+J10+K10</f>
        <v>3875</v>
      </c>
      <c r="M10" s="20">
        <v>287</v>
      </c>
      <c r="N10" s="20">
        <f t="shared" si="0"/>
        <v>287</v>
      </c>
      <c r="O10" s="20">
        <f>L10-N10</f>
        <v>3588</v>
      </c>
      <c r="P10" s="73"/>
      <c r="Q10" s="73"/>
    </row>
    <row r="11" spans="1:17" s="1" customFormat="1" x14ac:dyDescent="0.25">
      <c r="A11" s="14" t="s">
        <v>45</v>
      </c>
      <c r="B11" s="29" t="s">
        <v>48</v>
      </c>
      <c r="C11" s="7" t="s">
        <v>49</v>
      </c>
      <c r="D11" s="6" t="s">
        <v>92</v>
      </c>
      <c r="E11" s="15">
        <v>1101</v>
      </c>
      <c r="F11" s="21">
        <v>6419</v>
      </c>
      <c r="G11" s="6">
        <v>15</v>
      </c>
      <c r="H11" s="21">
        <f t="shared" ref="H11" si="5">F11/30</f>
        <v>213.96666666666667</v>
      </c>
      <c r="I11" s="21">
        <f>H11*G11-0.5</f>
        <v>3209</v>
      </c>
      <c r="J11" s="21">
        <f>+I11*0%</f>
        <v>0</v>
      </c>
      <c r="K11" s="21"/>
      <c r="L11" s="21">
        <f t="shared" ref="L11" si="6">+I11+J11+K11</f>
        <v>3209</v>
      </c>
      <c r="M11" s="36">
        <v>89</v>
      </c>
      <c r="N11" s="21">
        <f t="shared" ref="N11:N12" si="7">M11</f>
        <v>89</v>
      </c>
      <c r="O11" s="21">
        <f t="shared" ref="O11" si="8">L11-N11</f>
        <v>3120</v>
      </c>
      <c r="P11" s="75"/>
      <c r="Q11" s="75"/>
    </row>
    <row r="12" spans="1:17" s="1" customFormat="1" x14ac:dyDescent="0.25">
      <c r="A12" s="13" t="s">
        <v>47</v>
      </c>
      <c r="B12" s="28" t="s">
        <v>51</v>
      </c>
      <c r="C12" s="24" t="s">
        <v>52</v>
      </c>
      <c r="D12" s="12" t="s">
        <v>93</v>
      </c>
      <c r="E12" s="17">
        <v>1101</v>
      </c>
      <c r="F12" s="20">
        <v>7751</v>
      </c>
      <c r="G12" s="12">
        <v>15</v>
      </c>
      <c r="H12" s="20">
        <f>F12/30</f>
        <v>258.36666666666667</v>
      </c>
      <c r="I12" s="20">
        <f>H12*G12-0.5</f>
        <v>3875</v>
      </c>
      <c r="J12" s="20">
        <f t="shared" ref="J12" si="9">+I12*0%</f>
        <v>0</v>
      </c>
      <c r="K12" s="20"/>
      <c r="L12" s="20">
        <f>+I12+J12+K12</f>
        <v>3875</v>
      </c>
      <c r="M12" s="20">
        <v>287</v>
      </c>
      <c r="N12" s="20">
        <f t="shared" si="7"/>
        <v>287</v>
      </c>
      <c r="O12" s="20">
        <f>L12-N12</f>
        <v>3588</v>
      </c>
      <c r="P12" s="73"/>
      <c r="Q12" s="73"/>
    </row>
    <row r="13" spans="1:17" s="1" customFormat="1" x14ac:dyDescent="0.25">
      <c r="A13" s="14" t="s">
        <v>50</v>
      </c>
      <c r="B13" s="29" t="s">
        <v>54</v>
      </c>
      <c r="C13" s="7" t="s">
        <v>55</v>
      </c>
      <c r="D13" s="6" t="s">
        <v>94</v>
      </c>
      <c r="E13" s="15">
        <v>1101</v>
      </c>
      <c r="F13" s="21">
        <v>11326</v>
      </c>
      <c r="G13" s="6">
        <v>15</v>
      </c>
      <c r="H13" s="21">
        <f t="shared" si="2"/>
        <v>377.53333333333336</v>
      </c>
      <c r="I13" s="21">
        <f>H13*G13</f>
        <v>5663</v>
      </c>
      <c r="J13" s="21">
        <f t="shared" si="1"/>
        <v>0</v>
      </c>
      <c r="K13" s="21"/>
      <c r="L13" s="21">
        <f>+I13+J13+K13</f>
        <v>5663</v>
      </c>
      <c r="M13" s="21">
        <v>531</v>
      </c>
      <c r="N13" s="21">
        <f t="shared" si="0"/>
        <v>531</v>
      </c>
      <c r="O13" s="21">
        <f>L13-N13</f>
        <v>5132</v>
      </c>
      <c r="P13" s="75"/>
      <c r="Q13" s="75"/>
    </row>
    <row r="14" spans="1:17" s="1" customFormat="1" x14ac:dyDescent="0.25">
      <c r="A14" s="13" t="s">
        <v>53</v>
      </c>
      <c r="B14" s="28" t="s">
        <v>57</v>
      </c>
      <c r="C14" s="24" t="s">
        <v>58</v>
      </c>
      <c r="D14" s="12" t="s">
        <v>95</v>
      </c>
      <c r="E14" s="17">
        <v>1101</v>
      </c>
      <c r="F14" s="20">
        <v>9040</v>
      </c>
      <c r="G14" s="12">
        <v>15</v>
      </c>
      <c r="H14" s="20">
        <f t="shared" si="2"/>
        <v>301.33333333333331</v>
      </c>
      <c r="I14" s="20">
        <f>H14*15</f>
        <v>4520</v>
      </c>
      <c r="J14" s="20">
        <f t="shared" si="1"/>
        <v>0</v>
      </c>
      <c r="K14" s="20"/>
      <c r="L14" s="20">
        <f t="shared" si="3"/>
        <v>4520</v>
      </c>
      <c r="M14" s="20">
        <v>357</v>
      </c>
      <c r="N14" s="20">
        <f t="shared" si="0"/>
        <v>357</v>
      </c>
      <c r="O14" s="20">
        <f t="shared" si="4"/>
        <v>4163</v>
      </c>
      <c r="P14" s="73"/>
      <c r="Q14" s="73"/>
    </row>
    <row r="15" spans="1:17" s="1" customFormat="1" x14ac:dyDescent="0.25">
      <c r="A15" s="14" t="s">
        <v>56</v>
      </c>
      <c r="B15" s="29" t="s">
        <v>60</v>
      </c>
      <c r="C15" s="7" t="s">
        <v>61</v>
      </c>
      <c r="D15" s="6" t="s">
        <v>96</v>
      </c>
      <c r="E15" s="15">
        <v>1101</v>
      </c>
      <c r="F15" s="21">
        <v>6710</v>
      </c>
      <c r="G15" s="6">
        <v>15</v>
      </c>
      <c r="H15" s="21">
        <f t="shared" si="2"/>
        <v>223.66666666666666</v>
      </c>
      <c r="I15" s="21">
        <f>H15*15</f>
        <v>3355</v>
      </c>
      <c r="J15" s="21">
        <f t="shared" si="1"/>
        <v>0</v>
      </c>
      <c r="K15" s="21"/>
      <c r="L15" s="21">
        <f t="shared" si="3"/>
        <v>3355</v>
      </c>
      <c r="M15" s="21">
        <v>105</v>
      </c>
      <c r="N15" s="21">
        <f t="shared" si="0"/>
        <v>105</v>
      </c>
      <c r="O15" s="21">
        <f t="shared" si="4"/>
        <v>3250</v>
      </c>
      <c r="P15" s="75"/>
      <c r="Q15" s="75"/>
    </row>
    <row r="16" spans="1:17" s="1" customFormat="1" x14ac:dyDescent="0.25">
      <c r="A16" s="13" t="s">
        <v>59</v>
      </c>
      <c r="B16" s="28" t="s">
        <v>63</v>
      </c>
      <c r="C16" s="24" t="s">
        <v>64</v>
      </c>
      <c r="D16" s="12" t="s">
        <v>97</v>
      </c>
      <c r="E16" s="17">
        <v>1101</v>
      </c>
      <c r="F16" s="20">
        <v>6419</v>
      </c>
      <c r="G16" s="12">
        <v>15</v>
      </c>
      <c r="H16" s="20">
        <f t="shared" si="2"/>
        <v>213.96666666666667</v>
      </c>
      <c r="I16" s="20">
        <f>H16*G16-0.5</f>
        <v>3209</v>
      </c>
      <c r="J16" s="20">
        <f>+I16*0%</f>
        <v>0</v>
      </c>
      <c r="K16" s="20"/>
      <c r="L16" s="20">
        <f t="shared" si="3"/>
        <v>3209</v>
      </c>
      <c r="M16" s="37">
        <v>89</v>
      </c>
      <c r="N16" s="20">
        <f t="shared" si="0"/>
        <v>89</v>
      </c>
      <c r="O16" s="20">
        <f t="shared" si="4"/>
        <v>3120</v>
      </c>
      <c r="P16" s="73"/>
      <c r="Q16" s="73"/>
    </row>
    <row r="17" spans="1:17" s="1" customFormat="1" x14ac:dyDescent="0.25">
      <c r="A17" s="14" t="s">
        <v>62</v>
      </c>
      <c r="B17" s="29" t="s">
        <v>66</v>
      </c>
      <c r="C17" s="7" t="s">
        <v>64</v>
      </c>
      <c r="D17" s="6" t="s">
        <v>98</v>
      </c>
      <c r="E17" s="15">
        <v>1101</v>
      </c>
      <c r="F17" s="21">
        <v>6419</v>
      </c>
      <c r="G17" s="6">
        <v>15</v>
      </c>
      <c r="H17" s="21">
        <f t="shared" si="2"/>
        <v>213.96666666666667</v>
      </c>
      <c r="I17" s="21">
        <f>H17*G17-0.5</f>
        <v>3209</v>
      </c>
      <c r="J17" s="21">
        <f>+I17*0%</f>
        <v>0</v>
      </c>
      <c r="K17" s="21"/>
      <c r="L17" s="21">
        <f t="shared" si="3"/>
        <v>3209</v>
      </c>
      <c r="M17" s="36">
        <v>89</v>
      </c>
      <c r="N17" s="21">
        <f t="shared" si="0"/>
        <v>89</v>
      </c>
      <c r="O17" s="21">
        <f t="shared" si="4"/>
        <v>3120</v>
      </c>
      <c r="P17" s="75"/>
      <c r="Q17" s="75"/>
    </row>
    <row r="18" spans="1:17" s="1" customFormat="1" x14ac:dyDescent="0.25">
      <c r="A18" s="13" t="s">
        <v>65</v>
      </c>
      <c r="B18" s="28" t="s">
        <v>68</v>
      </c>
      <c r="C18" s="24" t="s">
        <v>69</v>
      </c>
      <c r="D18" s="12"/>
      <c r="E18" s="17">
        <v>1101</v>
      </c>
      <c r="F18" s="67">
        <v>5172</v>
      </c>
      <c r="G18" s="59">
        <v>15</v>
      </c>
      <c r="H18" s="20">
        <f t="shared" si="2"/>
        <v>172.4</v>
      </c>
      <c r="I18" s="20">
        <f>H18*G18</f>
        <v>2586</v>
      </c>
      <c r="J18" s="68">
        <v>7</v>
      </c>
      <c r="K18" s="69"/>
      <c r="L18" s="69">
        <f>+I18+J18+K18</f>
        <v>2593</v>
      </c>
      <c r="M18" s="70">
        <v>0</v>
      </c>
      <c r="N18" s="71">
        <v>0</v>
      </c>
      <c r="O18" s="20">
        <f t="shared" si="4"/>
        <v>2593</v>
      </c>
      <c r="P18" s="73"/>
      <c r="Q18" s="73"/>
    </row>
    <row r="19" spans="1:17" s="1" customFormat="1" x14ac:dyDescent="0.25">
      <c r="A19" s="14" t="s">
        <v>67</v>
      </c>
      <c r="B19" s="29" t="s">
        <v>71</v>
      </c>
      <c r="C19" s="7" t="s">
        <v>72</v>
      </c>
      <c r="D19" s="6" t="s">
        <v>99</v>
      </c>
      <c r="E19" s="15">
        <v>1101</v>
      </c>
      <c r="F19" s="21">
        <v>6419</v>
      </c>
      <c r="G19" s="6">
        <v>15</v>
      </c>
      <c r="H19" s="21">
        <f t="shared" ref="H19" si="10">F19/30</f>
        <v>213.96666666666667</v>
      </c>
      <c r="I19" s="21">
        <f>H19*G19-0.5</f>
        <v>3209</v>
      </c>
      <c r="J19" s="21">
        <f>+I19*0%</f>
        <v>0</v>
      </c>
      <c r="K19" s="21"/>
      <c r="L19" s="21">
        <f t="shared" ref="L19" si="11">+I19+J19+K19</f>
        <v>3209</v>
      </c>
      <c r="M19" s="36">
        <v>89</v>
      </c>
      <c r="N19" s="21">
        <f t="shared" ref="N19" si="12">M19</f>
        <v>89</v>
      </c>
      <c r="O19" s="21">
        <f t="shared" ref="O19" si="13">L19-N19</f>
        <v>3120</v>
      </c>
      <c r="P19" s="75"/>
      <c r="Q19" s="75"/>
    </row>
    <row r="20" spans="1:17" s="1" customFormat="1" x14ac:dyDescent="0.25">
      <c r="A20" s="13" t="s">
        <v>70</v>
      </c>
      <c r="B20" s="11" t="s">
        <v>31</v>
      </c>
      <c r="C20" s="24" t="s">
        <v>32</v>
      </c>
      <c r="D20" s="12" t="s">
        <v>100</v>
      </c>
      <c r="E20" s="17">
        <v>1101</v>
      </c>
      <c r="F20" s="20">
        <v>6214</v>
      </c>
      <c r="G20" s="12">
        <v>15</v>
      </c>
      <c r="H20" s="20">
        <f>F20/30</f>
        <v>207.13333333333333</v>
      </c>
      <c r="I20" s="20">
        <f>H20*G20</f>
        <v>3107</v>
      </c>
      <c r="J20" s="20">
        <f t="shared" ref="J20:J21" si="14">+I20*0%</f>
        <v>0</v>
      </c>
      <c r="K20" s="20"/>
      <c r="L20" s="20">
        <f>I20</f>
        <v>3107</v>
      </c>
      <c r="M20" s="37">
        <v>78</v>
      </c>
      <c r="N20" s="37">
        <f t="shared" si="0"/>
        <v>78</v>
      </c>
      <c r="O20" s="20">
        <f>L20-N20</f>
        <v>3029</v>
      </c>
      <c r="P20" s="73"/>
      <c r="Q20" s="73"/>
    </row>
    <row r="21" spans="1:17" s="1" customFormat="1" x14ac:dyDescent="0.25">
      <c r="A21" s="14" t="s">
        <v>20</v>
      </c>
      <c r="B21" s="5" t="s">
        <v>78</v>
      </c>
      <c r="C21" s="7" t="s">
        <v>79</v>
      </c>
      <c r="D21" s="6" t="s">
        <v>101</v>
      </c>
      <c r="E21" s="15">
        <v>1101</v>
      </c>
      <c r="F21" s="21">
        <v>5418</v>
      </c>
      <c r="G21" s="6">
        <v>15</v>
      </c>
      <c r="H21" s="21">
        <f>F21/30</f>
        <v>180.6</v>
      </c>
      <c r="I21" s="21">
        <f>H21*G21</f>
        <v>2709</v>
      </c>
      <c r="J21" s="21">
        <f t="shared" si="14"/>
        <v>0</v>
      </c>
      <c r="K21" s="21"/>
      <c r="L21" s="21">
        <f>I21</f>
        <v>2709</v>
      </c>
      <c r="M21" s="36">
        <v>14</v>
      </c>
      <c r="N21" s="36">
        <f t="shared" si="0"/>
        <v>14</v>
      </c>
      <c r="O21" s="21">
        <f>L21-N21</f>
        <v>2695</v>
      </c>
      <c r="P21" s="74"/>
      <c r="Q21" s="74"/>
    </row>
    <row r="22" spans="1:17" s="1" customFormat="1" x14ac:dyDescent="0.25">
      <c r="A22" s="13" t="s">
        <v>23</v>
      </c>
      <c r="B22" s="11" t="s">
        <v>86</v>
      </c>
      <c r="C22" s="24" t="s">
        <v>87</v>
      </c>
      <c r="D22" s="12" t="s">
        <v>102</v>
      </c>
      <c r="E22" s="17">
        <v>1101</v>
      </c>
      <c r="F22" s="20">
        <v>9032</v>
      </c>
      <c r="G22" s="12">
        <v>15</v>
      </c>
      <c r="H22" s="20">
        <f>F22/30</f>
        <v>301.06666666666666</v>
      </c>
      <c r="I22" s="20">
        <f>G22*H22</f>
        <v>4516</v>
      </c>
      <c r="J22" s="20"/>
      <c r="K22" s="20"/>
      <c r="L22" s="20">
        <f>I22</f>
        <v>4516</v>
      </c>
      <c r="M22" s="37">
        <v>356</v>
      </c>
      <c r="N22" s="37">
        <f>M22</f>
        <v>356</v>
      </c>
      <c r="O22" s="20">
        <f>L22-M22</f>
        <v>4160</v>
      </c>
      <c r="P22" s="76"/>
      <c r="Q22" s="76"/>
    </row>
    <row r="23" spans="1:17" s="1" customFormat="1" x14ac:dyDescent="0.25">
      <c r="A23" s="14" t="s">
        <v>26</v>
      </c>
      <c r="B23" s="29" t="s">
        <v>110</v>
      </c>
      <c r="C23" s="7" t="s">
        <v>109</v>
      </c>
      <c r="D23" s="6"/>
      <c r="E23" s="15">
        <v>1101</v>
      </c>
      <c r="F23" s="60">
        <v>5172</v>
      </c>
      <c r="G23" s="61">
        <v>15</v>
      </c>
      <c r="H23" s="62">
        <f>+F23/30</f>
        <v>172.4</v>
      </c>
      <c r="I23" s="63">
        <f>+G23*H23</f>
        <v>2586</v>
      </c>
      <c r="J23" s="64">
        <v>7</v>
      </c>
      <c r="K23" s="63"/>
      <c r="L23" s="63">
        <f>+I23+J23+K23</f>
        <v>2593</v>
      </c>
      <c r="M23" s="65">
        <v>0</v>
      </c>
      <c r="N23" s="66">
        <v>0</v>
      </c>
      <c r="O23" s="64">
        <f>+L23-N23</f>
        <v>2593</v>
      </c>
      <c r="P23" s="75"/>
      <c r="Q23" s="75"/>
    </row>
    <row r="24" spans="1:17" x14ac:dyDescent="0.25">
      <c r="A24" s="6"/>
      <c r="B24" s="29"/>
      <c r="C24" s="7"/>
      <c r="D24" s="6"/>
      <c r="E24" s="15"/>
      <c r="F24" s="21"/>
      <c r="G24" s="6"/>
      <c r="H24" s="21"/>
      <c r="I24" s="21"/>
      <c r="J24" s="21"/>
      <c r="K24" s="21"/>
      <c r="L24" s="21"/>
      <c r="M24" s="36"/>
      <c r="N24" s="36"/>
      <c r="O24" s="21"/>
      <c r="P24" s="7"/>
      <c r="Q24" s="6"/>
    </row>
    <row r="25" spans="1:17" ht="26.25" customHeight="1" x14ac:dyDescent="0.25">
      <c r="A25" s="6"/>
      <c r="B25" s="29"/>
      <c r="C25" s="25" t="s">
        <v>74</v>
      </c>
      <c r="D25" s="9"/>
      <c r="E25" s="8"/>
      <c r="F25" s="38">
        <f>SUM(F5:F24)</f>
        <v>136239</v>
      </c>
      <c r="G25" s="52"/>
      <c r="H25" s="38">
        <f>SUM(H5:H24)+0.17</f>
        <v>4541.47</v>
      </c>
      <c r="I25" s="38">
        <f>SUM(I5:I24)</f>
        <v>68117</v>
      </c>
      <c r="J25" s="38">
        <f t="shared" ref="J25:M25" si="15">SUM(J5:J24)</f>
        <v>14</v>
      </c>
      <c r="K25" s="38">
        <f t="shared" si="15"/>
        <v>0</v>
      </c>
      <c r="L25" s="38">
        <f t="shared" si="15"/>
        <v>68131</v>
      </c>
      <c r="M25" s="38">
        <f t="shared" si="15"/>
        <v>3912</v>
      </c>
      <c r="N25" s="38">
        <f>SUM(N5:N24)</f>
        <v>3912</v>
      </c>
      <c r="O25" s="38">
        <f>SUM(O5:O24)</f>
        <v>64219</v>
      </c>
      <c r="P25" s="7"/>
      <c r="Q25" s="6"/>
    </row>
    <row r="26" spans="1:17" x14ac:dyDescent="0.25">
      <c r="A26" s="6"/>
      <c r="B26" s="29"/>
      <c r="C26" s="7"/>
      <c r="D26" s="6"/>
      <c r="E26" s="4"/>
      <c r="F26" s="21"/>
      <c r="G26" s="6"/>
      <c r="H26" s="21"/>
      <c r="I26" s="21"/>
      <c r="J26" s="21"/>
      <c r="K26" s="21"/>
      <c r="L26" s="21"/>
      <c r="M26" s="36"/>
      <c r="N26" s="36"/>
      <c r="O26" s="21"/>
      <c r="P26" s="7"/>
      <c r="Q26" s="6"/>
    </row>
    <row r="27" spans="1:17" x14ac:dyDescent="0.25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5">
      <c r="A28" s="1"/>
      <c r="B28" s="26"/>
      <c r="C28" s="26"/>
      <c r="D28" s="2"/>
      <c r="E28" s="1"/>
      <c r="F28" s="43"/>
      <c r="G28" s="2"/>
      <c r="H28" s="43"/>
      <c r="I28" s="43"/>
      <c r="J28" s="44"/>
      <c r="K28" s="43"/>
      <c r="L28" s="43"/>
      <c r="M28" s="43"/>
      <c r="N28" s="43"/>
      <c r="O28" s="43"/>
      <c r="P28" s="1"/>
      <c r="Q28" s="1"/>
    </row>
    <row r="29" spans="1:17" x14ac:dyDescent="0.25">
      <c r="G29" s="10"/>
      <c r="J29" s="45"/>
    </row>
    <row r="30" spans="1:17" x14ac:dyDescent="0.25">
      <c r="G30" s="10"/>
      <c r="J30" s="45"/>
    </row>
    <row r="31" spans="1:17" x14ac:dyDescent="0.25">
      <c r="G31" s="10"/>
      <c r="J31" s="45"/>
    </row>
    <row r="32" spans="1:17" x14ac:dyDescent="0.25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5">
      <c r="A33" s="1"/>
      <c r="B33" s="26"/>
      <c r="C33" s="26"/>
      <c r="D33" s="2"/>
      <c r="E33" s="1"/>
      <c r="F33" s="43"/>
      <c r="G33" s="2"/>
      <c r="H33" s="43"/>
      <c r="I33" s="43"/>
      <c r="J33" s="44"/>
      <c r="K33" s="43"/>
      <c r="L33" s="43"/>
      <c r="M33" s="43"/>
      <c r="N33" s="43"/>
      <c r="O33" s="43"/>
      <c r="P33" s="1"/>
      <c r="Q33" s="1"/>
    </row>
    <row r="34" spans="1:17" x14ac:dyDescent="0.25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5">
      <c r="A35" s="6"/>
      <c r="B35" s="29"/>
      <c r="C35" s="7"/>
      <c r="D35" s="6"/>
      <c r="E35" s="4"/>
      <c r="F35" s="21"/>
      <c r="G35" s="6"/>
      <c r="H35" s="21"/>
      <c r="I35" s="21"/>
      <c r="J35" s="21"/>
      <c r="K35" s="21"/>
      <c r="L35" s="21"/>
      <c r="M35" s="36"/>
      <c r="N35" s="36"/>
      <c r="O35" s="36"/>
      <c r="P35" s="6"/>
      <c r="Q35" s="6"/>
    </row>
    <row r="36" spans="1:17" x14ac:dyDescent="0.25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5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5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5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  <row r="40" spans="1:17" x14ac:dyDescent="0.25">
      <c r="A40" s="1"/>
      <c r="B40" s="26"/>
      <c r="C40" s="26"/>
      <c r="D40" s="2"/>
      <c r="E40" s="1"/>
      <c r="F40" s="43"/>
      <c r="G40" s="2"/>
      <c r="H40" s="43"/>
      <c r="I40" s="43"/>
      <c r="J40" s="44"/>
      <c r="K40" s="43"/>
      <c r="L40" s="43"/>
      <c r="M40" s="43"/>
      <c r="N40" s="43"/>
      <c r="O40" s="43"/>
      <c r="P40" s="1"/>
      <c r="Q40" s="1"/>
    </row>
  </sheetData>
  <mergeCells count="31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3:Q23"/>
    <mergeCell ref="P17:Q17"/>
    <mergeCell ref="P18:Q18"/>
    <mergeCell ref="P19:Q19"/>
    <mergeCell ref="P22:Q22"/>
    <mergeCell ref="P6:Q6"/>
    <mergeCell ref="P20:Q20"/>
    <mergeCell ref="P21:Q21"/>
    <mergeCell ref="P7:Q7"/>
    <mergeCell ref="P8:Q8"/>
    <mergeCell ref="P9:Q9"/>
    <mergeCell ref="P10:Q10"/>
    <mergeCell ref="P11:Q11"/>
    <mergeCell ref="P12:Q12"/>
    <mergeCell ref="P16:Q16"/>
    <mergeCell ref="P13:Q13"/>
    <mergeCell ref="P14:Q14"/>
    <mergeCell ref="P15:Q15"/>
  </mergeCells>
  <phoneticPr fontId="4" type="noConversion"/>
  <pageMargins left="0.7" right="0.7" top="0.75" bottom="0.75" header="0.3" footer="0.3"/>
  <pageSetup paperSize="5" scale="80" orientation="landscape" r:id="rId1"/>
  <ignoredErrors>
    <ignoredError sqref="I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tabSelected="1" workbookViewId="0">
      <selection sqref="A1:Q25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3" hidden="1" customWidth="1"/>
    <col min="7" max="7" width="11.5703125" style="23" bestFit="1" customWidth="1"/>
    <col min="8" max="8" width="11.5703125" style="23" hidden="1" customWidth="1"/>
    <col min="9" max="9" width="12.85546875" style="23" bestFit="1" customWidth="1"/>
    <col min="10" max="10" width="0" style="23" hidden="1" customWidth="1"/>
    <col min="11" max="11" width="4.42578125" style="23" hidden="1" customWidth="1"/>
    <col min="12" max="12" width="12.85546875" style="23" bestFit="1" customWidth="1"/>
    <col min="13" max="14" width="11.7109375" style="23" bestFit="1" customWidth="1"/>
    <col min="15" max="15" width="12.85546875" style="23" bestFit="1" customWidth="1"/>
    <col min="17" max="17" width="18.85546875" customWidth="1"/>
  </cols>
  <sheetData>
    <row r="1" spans="1:17" ht="21" x14ac:dyDescent="0.35">
      <c r="A1" s="78" t="str">
        <f>'DIF 01'!A1:Q1</f>
        <v>SISTEMA PARA EL DESARROLLO INTEGRAL DE LA FAMILIA DEL MUNICIPIO DE VILLA CORONA, JALISCO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1" x14ac:dyDescent="0.35">
      <c r="A2" s="78" t="str">
        <f>'DIF 01'!A2:Q2</f>
        <v>NOMINA QUINCENAL DEL 16 AL 30 DE NOVIEMBRE DEL 2022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21" x14ac:dyDescent="0.35">
      <c r="A3" s="53"/>
      <c r="B3" s="53"/>
      <c r="C3" s="53"/>
      <c r="D3" s="53"/>
      <c r="E3" s="90" t="s">
        <v>80</v>
      </c>
      <c r="F3" s="90"/>
      <c r="G3" s="90"/>
      <c r="H3" s="90"/>
      <c r="I3" s="90"/>
      <c r="J3" s="90"/>
      <c r="K3" s="90"/>
      <c r="L3" s="90"/>
      <c r="M3" s="90"/>
      <c r="N3" s="53"/>
      <c r="O3" s="53"/>
      <c r="P3" s="53"/>
      <c r="Q3" s="53"/>
    </row>
    <row r="4" spans="1:17" ht="15" customHeight="1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5">
      <c r="A5" s="79" t="s">
        <v>0</v>
      </c>
      <c r="B5" s="88" t="s">
        <v>1</v>
      </c>
      <c r="C5" s="80" t="s">
        <v>2</v>
      </c>
      <c r="D5" s="80" t="s">
        <v>76</v>
      </c>
      <c r="E5" s="80" t="s">
        <v>3</v>
      </c>
      <c r="F5" s="82" t="s">
        <v>4</v>
      </c>
      <c r="G5" s="31" t="s">
        <v>5</v>
      </c>
      <c r="H5" s="31" t="s">
        <v>6</v>
      </c>
      <c r="I5" s="82" t="s">
        <v>6</v>
      </c>
      <c r="J5" s="84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6" t="s">
        <v>12</v>
      </c>
      <c r="P5" s="79" t="s">
        <v>13</v>
      </c>
      <c r="Q5" s="79"/>
    </row>
    <row r="6" spans="1:17" x14ac:dyDescent="0.25">
      <c r="A6" s="79"/>
      <c r="B6" s="89"/>
      <c r="C6" s="81"/>
      <c r="D6" s="81"/>
      <c r="E6" s="81"/>
      <c r="F6" s="83"/>
      <c r="G6" s="33" t="s">
        <v>14</v>
      </c>
      <c r="H6" s="33" t="s">
        <v>15</v>
      </c>
      <c r="I6" s="83"/>
      <c r="J6" s="85"/>
      <c r="K6" s="32" t="s">
        <v>16</v>
      </c>
      <c r="L6" s="33" t="s">
        <v>17</v>
      </c>
      <c r="M6" s="33" t="s">
        <v>18</v>
      </c>
      <c r="N6" s="33" t="s">
        <v>19</v>
      </c>
      <c r="O6" s="87"/>
      <c r="P6" s="79"/>
      <c r="Q6" s="79"/>
    </row>
    <row r="7" spans="1:17" x14ac:dyDescent="0.25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5">
      <c r="A8" s="18" t="s">
        <v>81</v>
      </c>
      <c r="B8" s="11" t="s">
        <v>21</v>
      </c>
      <c r="C8" s="24" t="s">
        <v>22</v>
      </c>
      <c r="D8" s="12" t="s">
        <v>103</v>
      </c>
      <c r="E8" s="17">
        <v>1101</v>
      </c>
      <c r="F8" s="20">
        <v>8038</v>
      </c>
      <c r="G8" s="12">
        <v>15</v>
      </c>
      <c r="H8" s="20">
        <f t="shared" ref="H8:H10" si="0">F8/30</f>
        <v>267.93333333333334</v>
      </c>
      <c r="I8" s="20">
        <f>H8*G8</f>
        <v>4019</v>
      </c>
      <c r="J8" s="20">
        <f>+I8*0%</f>
        <v>0</v>
      </c>
      <c r="K8" s="20"/>
      <c r="L8" s="20">
        <f t="shared" ref="L8:L9" si="1">I8</f>
        <v>4019</v>
      </c>
      <c r="M8" s="20">
        <v>302</v>
      </c>
      <c r="N8" s="20">
        <f t="shared" ref="N8:N9" si="2">M8</f>
        <v>302</v>
      </c>
      <c r="O8" s="20">
        <f t="shared" ref="O8:O10" si="3">+L8-N8</f>
        <v>3717</v>
      </c>
      <c r="P8" s="72"/>
      <c r="Q8" s="72"/>
    </row>
    <row r="9" spans="1:17" x14ac:dyDescent="0.25">
      <c r="A9" s="57" t="s">
        <v>82</v>
      </c>
      <c r="B9" s="5" t="s">
        <v>24</v>
      </c>
      <c r="C9" s="7" t="s">
        <v>25</v>
      </c>
      <c r="D9" s="6" t="s">
        <v>104</v>
      </c>
      <c r="E9" s="15">
        <v>1101</v>
      </c>
      <c r="F9" s="21">
        <v>6992</v>
      </c>
      <c r="G9" s="6">
        <v>15</v>
      </c>
      <c r="H9" s="21">
        <f t="shared" si="0"/>
        <v>233.06666666666666</v>
      </c>
      <c r="I9" s="21">
        <f t="shared" ref="I9" si="4">H9*G9</f>
        <v>3496</v>
      </c>
      <c r="J9" s="21">
        <f t="shared" ref="J9" si="5">+I9*0%</f>
        <v>0</v>
      </c>
      <c r="K9" s="21"/>
      <c r="L9" s="21">
        <f t="shared" si="1"/>
        <v>3496</v>
      </c>
      <c r="M9" s="21">
        <v>120</v>
      </c>
      <c r="N9" s="21">
        <f t="shared" si="2"/>
        <v>120</v>
      </c>
      <c r="O9" s="21">
        <f t="shared" si="3"/>
        <v>3376</v>
      </c>
      <c r="P9" s="74"/>
      <c r="Q9" s="74"/>
    </row>
    <row r="10" spans="1:17" x14ac:dyDescent="0.25">
      <c r="A10" s="18" t="s">
        <v>83</v>
      </c>
      <c r="B10" s="11" t="s">
        <v>27</v>
      </c>
      <c r="C10" s="24" t="s">
        <v>25</v>
      </c>
      <c r="D10" s="12" t="s">
        <v>105</v>
      </c>
      <c r="E10" s="17">
        <v>1101</v>
      </c>
      <c r="F10" s="20">
        <v>7900</v>
      </c>
      <c r="G10" s="12">
        <v>15</v>
      </c>
      <c r="H10" s="20">
        <f t="shared" si="0"/>
        <v>263.33333333333331</v>
      </c>
      <c r="I10" s="20">
        <f>H10*G10</f>
        <v>3949.9999999999995</v>
      </c>
      <c r="J10" s="20">
        <f t="shared" ref="J10" si="6">+I10*0%</f>
        <v>0</v>
      </c>
      <c r="K10" s="20"/>
      <c r="L10" s="20">
        <f t="shared" ref="L10" si="7">I10</f>
        <v>3949.9999999999995</v>
      </c>
      <c r="M10" s="20">
        <v>295</v>
      </c>
      <c r="N10" s="20">
        <f t="shared" ref="N10" si="8">M10</f>
        <v>295</v>
      </c>
      <c r="O10" s="20">
        <f t="shared" si="3"/>
        <v>3654.9999999999995</v>
      </c>
      <c r="P10" s="72"/>
      <c r="Q10" s="72"/>
    </row>
    <row r="11" spans="1:17" s="1" customFormat="1" x14ac:dyDescent="0.25">
      <c r="A11" s="57" t="s">
        <v>84</v>
      </c>
      <c r="B11" s="5" t="s">
        <v>28</v>
      </c>
      <c r="C11" s="7" t="s">
        <v>22</v>
      </c>
      <c r="D11" s="6" t="s">
        <v>106</v>
      </c>
      <c r="E11" s="15">
        <v>1101</v>
      </c>
      <c r="F11" s="21">
        <v>7900</v>
      </c>
      <c r="G11" s="6">
        <v>15</v>
      </c>
      <c r="H11" s="21">
        <f t="shared" ref="H11" si="9">F11/30</f>
        <v>263.33333333333331</v>
      </c>
      <c r="I11" s="21">
        <f>H11*G11</f>
        <v>3949.9999999999995</v>
      </c>
      <c r="J11" s="21">
        <f t="shared" ref="J11:J12" si="10">+I11*0%</f>
        <v>0</v>
      </c>
      <c r="K11" s="21"/>
      <c r="L11" s="21">
        <f t="shared" ref="L11" si="11">I11</f>
        <v>3949.9999999999995</v>
      </c>
      <c r="M11" s="21">
        <v>295</v>
      </c>
      <c r="N11" s="21">
        <f t="shared" ref="N11:N12" si="12">M11</f>
        <v>295</v>
      </c>
      <c r="O11" s="21">
        <f t="shared" ref="O11:O12" si="13">+L11-N11</f>
        <v>3654.9999999999995</v>
      </c>
      <c r="P11" s="74"/>
      <c r="Q11" s="74"/>
    </row>
    <row r="12" spans="1:17" x14ac:dyDescent="0.25">
      <c r="A12" s="18" t="s">
        <v>85</v>
      </c>
      <c r="B12" s="11" t="s">
        <v>29</v>
      </c>
      <c r="C12" s="24" t="s">
        <v>30</v>
      </c>
      <c r="D12" s="12" t="s">
        <v>107</v>
      </c>
      <c r="E12" s="17">
        <v>1101</v>
      </c>
      <c r="F12" s="20">
        <v>5418</v>
      </c>
      <c r="G12" s="12">
        <v>15</v>
      </c>
      <c r="H12" s="20">
        <f>F12/30</f>
        <v>180.6</v>
      </c>
      <c r="I12" s="20">
        <f>H12*G12</f>
        <v>2709</v>
      </c>
      <c r="J12" s="20">
        <f t="shared" si="10"/>
        <v>0</v>
      </c>
      <c r="K12" s="20"/>
      <c r="L12" s="20">
        <f>I12</f>
        <v>2709</v>
      </c>
      <c r="M12" s="37">
        <v>14</v>
      </c>
      <c r="N12" s="37">
        <f t="shared" si="12"/>
        <v>14</v>
      </c>
      <c r="O12" s="20">
        <f t="shared" si="13"/>
        <v>2695</v>
      </c>
      <c r="P12" s="91"/>
      <c r="Q12" s="91"/>
    </row>
    <row r="13" spans="1:17" s="1" customFormat="1" x14ac:dyDescent="0.25">
      <c r="A13" s="57" t="s">
        <v>88</v>
      </c>
      <c r="B13" s="5" t="s">
        <v>111</v>
      </c>
      <c r="C13" s="7" t="s">
        <v>22</v>
      </c>
      <c r="D13" s="6" t="s">
        <v>112</v>
      </c>
      <c r="E13" s="15">
        <v>1001</v>
      </c>
      <c r="F13" s="21">
        <v>7900</v>
      </c>
      <c r="G13" s="6">
        <v>15</v>
      </c>
      <c r="H13" s="21">
        <f t="shared" ref="H13" si="14">F13/30</f>
        <v>263.33333333333331</v>
      </c>
      <c r="I13" s="21">
        <f>H13*G13</f>
        <v>3949.9999999999995</v>
      </c>
      <c r="J13" s="21">
        <f t="shared" ref="J13" si="15">+I13*0%</f>
        <v>0</v>
      </c>
      <c r="K13" s="21"/>
      <c r="L13" s="21">
        <f t="shared" ref="L13" si="16">I13</f>
        <v>3949.9999999999995</v>
      </c>
      <c r="M13" s="21">
        <v>295</v>
      </c>
      <c r="N13" s="21">
        <f t="shared" ref="N13" si="17">M13</f>
        <v>295</v>
      </c>
      <c r="O13" s="21">
        <f t="shared" ref="O13" si="18">+L13-N13</f>
        <v>3654.9999999999995</v>
      </c>
      <c r="P13" s="75"/>
      <c r="Q13" s="75"/>
    </row>
    <row r="14" spans="1:17" x14ac:dyDescent="0.25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ht="15.75" x14ac:dyDescent="0.25">
      <c r="C15" s="25" t="s">
        <v>74</v>
      </c>
      <c r="D15" s="9"/>
      <c r="E15" s="8"/>
      <c r="F15" s="38">
        <f t="shared" ref="F15:O15" si="19">SUM(F8:F14)</f>
        <v>44148</v>
      </c>
      <c r="G15" s="38">
        <f t="shared" si="19"/>
        <v>90</v>
      </c>
      <c r="H15" s="38">
        <f>SUM(H8:H14)+0.23</f>
        <v>1471.8299999999997</v>
      </c>
      <c r="I15" s="38">
        <f t="shared" si="19"/>
        <v>22074</v>
      </c>
      <c r="J15" s="38">
        <f t="shared" si="19"/>
        <v>0</v>
      </c>
      <c r="K15" s="38">
        <f t="shared" si="19"/>
        <v>0</v>
      </c>
      <c r="L15" s="38">
        <f t="shared" si="19"/>
        <v>22074</v>
      </c>
      <c r="M15" s="38">
        <f t="shared" si="19"/>
        <v>1321</v>
      </c>
      <c r="N15" s="38">
        <f t="shared" si="19"/>
        <v>1321</v>
      </c>
      <c r="O15" s="38">
        <f t="shared" si="19"/>
        <v>20753</v>
      </c>
    </row>
    <row r="16" spans="1:17" ht="18.75" customHeight="1" x14ac:dyDescent="0.25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ht="15.75" x14ac:dyDescent="0.25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ht="15.75" x14ac:dyDescent="0.25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2022-11-30T17:58:19Z</cp:lastPrinted>
  <dcterms:created xsi:type="dcterms:W3CDTF">2021-09-06T14:36:30Z</dcterms:created>
  <dcterms:modified xsi:type="dcterms:W3CDTF">2022-11-30T18:05:28Z</dcterms:modified>
</cp:coreProperties>
</file>